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Rent Adjustment Program\Rent Calculations\"/>
    </mc:Choice>
  </mc:AlternateContent>
  <bookViews>
    <workbookView xWindow="360" yWindow="315" windowWidth="18195" windowHeight="8520"/>
  </bookViews>
  <sheets>
    <sheet name="Sheet1" sheetId="1" r:id="rId1"/>
    <sheet name="Sheet2" sheetId="2" r:id="rId2"/>
    <sheet name="Sheet3" sheetId="3" r:id="rId3"/>
  </sheets>
  <definedNames>
    <definedName name="CPIRATE">Sheet1!$J$18:$K$32</definedName>
    <definedName name="_xlnm.Print_Area" localSheetId="0">Sheet1!$B$1:$H$47</definedName>
  </definedNames>
  <calcPr calcId="171027"/>
</workbook>
</file>

<file path=xl/calcChain.xml><?xml version="1.0" encoding="utf-8"?>
<calcChain xmlns="http://schemas.openxmlformats.org/spreadsheetml/2006/main">
  <c r="D13" i="1" l="1"/>
  <c r="B30" i="1" l="1"/>
  <c r="B29" i="1" s="1"/>
  <c r="H30" i="1"/>
  <c r="E34" i="1"/>
  <c r="E17" i="1"/>
  <c r="E37" i="1"/>
  <c r="F29" i="1" l="1"/>
  <c r="G29" i="1" s="1"/>
  <c r="B28" i="1"/>
  <c r="F28" i="1" s="1"/>
  <c r="H29" i="1" l="1"/>
  <c r="G28" i="1" s="1"/>
  <c r="B27" i="1"/>
  <c r="F27" i="1" s="1"/>
  <c r="H28" i="1" l="1"/>
  <c r="G27" i="1" s="1"/>
  <c r="B26" i="1"/>
  <c r="F26" i="1" s="1"/>
  <c r="H27" i="1" l="1"/>
  <c r="G26" i="1" s="1"/>
  <c r="B25" i="1"/>
  <c r="F25" i="1" s="1"/>
  <c r="H26" i="1" l="1"/>
  <c r="G25" i="1" s="1"/>
  <c r="B24" i="1"/>
  <c r="F24" i="1" s="1"/>
  <c r="H25" i="1" l="1"/>
  <c r="G24" i="1" s="1"/>
  <c r="B23" i="1"/>
  <c r="F23" i="1" s="1"/>
  <c r="H24" i="1" l="1"/>
  <c r="G23" i="1" s="1"/>
  <c r="B22" i="1"/>
  <c r="B21" i="1" s="1"/>
  <c r="F22" i="1" l="1"/>
  <c r="H23" i="1" s="1"/>
  <c r="G22" i="1" s="1"/>
  <c r="B20" i="1"/>
  <c r="F21" i="1"/>
  <c r="H22" i="1" l="1"/>
  <c r="G21" i="1" s="1"/>
  <c r="F20" i="1"/>
  <c r="B19" i="1"/>
  <c r="H21" i="1" l="1"/>
  <c r="G20" i="1" s="1"/>
  <c r="F19" i="1"/>
  <c r="H20" i="1" l="1"/>
  <c r="E33" i="1" l="1"/>
  <c r="G19" i="1"/>
  <c r="H19" i="1" s="1"/>
  <c r="E35" i="1" l="1"/>
  <c r="E36" i="1" s="1"/>
  <c r="E38" i="1" s="1"/>
</calcChain>
</file>

<file path=xl/sharedStrings.xml><?xml version="1.0" encoding="utf-8"?>
<sst xmlns="http://schemas.openxmlformats.org/spreadsheetml/2006/main" count="44" uniqueCount="43">
  <si>
    <t xml:space="preserve">CITY OF OAKLAND     </t>
  </si>
  <si>
    <t>Department of Housing and Community Development</t>
  </si>
  <si>
    <t>Rent Adjustment Program</t>
  </si>
  <si>
    <t>Oakland, CA 94612</t>
  </si>
  <si>
    <t>(510) 238-3721</t>
  </si>
  <si>
    <t>CALCULATION OF DEFERRED CPI INCREASES (BANKING)</t>
  </si>
  <si>
    <t>Initial move-in date</t>
  </si>
  <si>
    <t>Case No.:</t>
  </si>
  <si>
    <t>Effective date of increase</t>
  </si>
  <si>
    <t>Unit:</t>
  </si>
  <si>
    <t>Prior cap. imp. pass-through</t>
  </si>
  <si>
    <t>Base rent when calc.begins</t>
  </si>
  <si>
    <t>Date calculation begins</t>
  </si>
  <si>
    <t>ANNUAL INCREASES TABLE</t>
  </si>
  <si>
    <t>Year  Ending</t>
  </si>
  <si>
    <t>Debt Serv. or Fair Return increase</t>
  </si>
  <si>
    <t xml:space="preserve">Housing Serv. Costs increase  </t>
  </si>
  <si>
    <t>Annual %</t>
  </si>
  <si>
    <t>CPI Increase</t>
  </si>
  <si>
    <t xml:space="preserve">Rent   Ceiling </t>
  </si>
  <si>
    <t>CPI Rate beginning:</t>
  </si>
  <si>
    <t>-</t>
  </si>
  <si>
    <t>Calculation of Limit on Increase</t>
  </si>
  <si>
    <t>Prior base rent</t>
  </si>
  <si>
    <t>Banking available this year</t>
  </si>
  <si>
    <r>
      <t xml:space="preserve">  Banking this year + base rent</t>
    </r>
    <r>
      <rPr>
        <sz val="14"/>
        <rFont val="Arial"/>
        <family val="2"/>
      </rPr>
      <t xml:space="preserve"> </t>
    </r>
  </si>
  <si>
    <t xml:space="preserve">Notes:  </t>
  </si>
  <si>
    <t>2.  CPI increases are calculated on the base rent only, excluding capital improvement pass-throughs.</t>
  </si>
  <si>
    <t>3.  The banking limit is calculated on the last rent paid, excluding capital improvement pass-throughs.</t>
  </si>
  <si>
    <t>4.  Debt Service and Fair Return increases include all past annual CPI adjustments.</t>
  </si>
  <si>
    <t>5.  An Increased Housing Service Cost increase takes the place of the current year's CPI adjustment.</t>
  </si>
  <si>
    <t>6. Past increases for unspecified reasons are presumed to be for banking.</t>
  </si>
  <si>
    <t>7. Banked annual increases are compounded.</t>
  </si>
  <si>
    <t>CHANGE YELLOW CELLS ONLY</t>
  </si>
  <si>
    <t xml:space="preserve">MUST FILL IN D9, D10, D11 and D14 </t>
  </si>
  <si>
    <t>Banking limit this year (3 x current CPI and not more than 10%)</t>
  </si>
  <si>
    <t>1. You cannot use banked rent increases after 10 years.</t>
  </si>
  <si>
    <t>Rent ceiling w/o other new increases</t>
  </si>
  <si>
    <t>8. The current CPI is not included in "Banking", but it is added to this spreadsheet for your convenience.</t>
  </si>
  <si>
    <t>Prior capital improvements recovery</t>
  </si>
  <si>
    <t>Current rent (before increase and without prior cap. improve pass-through)</t>
  </si>
  <si>
    <t>http://rapwp.oaklandnet.com/about/rap/</t>
  </si>
  <si>
    <t>250 Frank Ogawa Plaza, Suite 5313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</si>
</sst>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0.0%"/>
    <numFmt numFmtId="166" formatCode="&quot;$&quot;#,##0.00"/>
    <numFmt numFmtId="167" formatCode="#,##0.00000_);[Red]\(#,##0.00000\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Univers"/>
      <family val="2"/>
    </font>
    <font>
      <b/>
      <sz val="14"/>
      <name val="Univers"/>
      <family val="2"/>
    </font>
    <font>
      <b/>
      <sz val="9"/>
      <name val="Univers"/>
      <family val="2"/>
    </font>
    <font>
      <b/>
      <sz val="12"/>
      <name val="Univers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44" fontId="8" fillId="3" borderId="1" xfId="0" applyNumberFormat="1" applyFont="1" applyFill="1" applyBorder="1" applyAlignment="1" applyProtection="1">
      <alignment horizontal="right"/>
      <protection locked="0"/>
    </xf>
    <xf numFmtId="6" fontId="8" fillId="3" borderId="1" xfId="0" applyNumberFormat="1" applyFont="1" applyFill="1" applyBorder="1" applyAlignment="1" applyProtection="1">
      <protection locked="0"/>
    </xf>
    <xf numFmtId="43" fontId="8" fillId="3" borderId="6" xfId="0" applyNumberFormat="1" applyFont="1" applyFill="1" applyBorder="1" applyAlignment="1" applyProtection="1">
      <alignment horizontal="center"/>
      <protection locked="0"/>
    </xf>
    <xf numFmtId="43" fontId="8" fillId="3" borderId="1" xfId="0" applyNumberFormat="1" applyFont="1" applyFill="1" applyBorder="1" applyProtection="1">
      <protection locked="0"/>
    </xf>
    <xf numFmtId="44" fontId="8" fillId="3" borderId="1" xfId="0" applyNumberFormat="1" applyFont="1" applyFill="1" applyBorder="1" applyProtection="1">
      <protection locked="0"/>
    </xf>
    <xf numFmtId="14" fontId="8" fillId="3" borderId="6" xfId="0" applyNumberFormat="1" applyFont="1" applyFill="1" applyBorder="1" applyAlignment="1" applyProtection="1">
      <alignment horizontal="center"/>
      <protection locked="0"/>
    </xf>
    <xf numFmtId="43" fontId="8" fillId="3" borderId="9" xfId="0" applyNumberFormat="1" applyFont="1" applyFill="1" applyBorder="1" applyAlignment="1" applyProtection="1">
      <alignment horizontal="center"/>
      <protection locked="0"/>
    </xf>
    <xf numFmtId="43" fontId="8" fillId="3" borderId="10" xfId="0" applyNumberFormat="1" applyFont="1" applyFill="1" applyBorder="1" applyProtection="1">
      <protection locked="0"/>
    </xf>
    <xf numFmtId="44" fontId="8" fillId="3" borderId="11" xfId="0" applyNumberFormat="1" applyFont="1" applyFill="1" applyBorder="1" applyProtection="1">
      <protection locked="0"/>
    </xf>
    <xf numFmtId="166" fontId="8" fillId="0" borderId="1" xfId="0" applyNumberFormat="1" applyFont="1" applyFill="1" applyBorder="1" applyProtection="1"/>
    <xf numFmtId="165" fontId="8" fillId="0" borderId="1" xfId="0" applyNumberFormat="1" applyFont="1" applyFill="1" applyBorder="1" applyAlignment="1" applyProtection="1">
      <alignment horizontal="right"/>
    </xf>
    <xf numFmtId="44" fontId="8" fillId="0" borderId="1" xfId="1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0" fontId="5" fillId="0" borderId="0" xfId="0" applyFont="1" applyFill="1" applyAlignment="1" applyProtection="1">
      <alignment horizontal="justify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protection locked="0"/>
    </xf>
    <xf numFmtId="0" fontId="8" fillId="0" borderId="0" xfId="0" applyFont="1" applyFill="1" applyProtection="1">
      <protection locked="0"/>
    </xf>
    <xf numFmtId="2" fontId="8" fillId="0" borderId="0" xfId="0" applyNumberFormat="1" applyFont="1" applyFill="1" applyProtection="1">
      <protection locked="0"/>
    </xf>
    <xf numFmtId="0" fontId="8" fillId="2" borderId="0" xfId="0" applyFont="1" applyFill="1" applyProtection="1">
      <protection locked="0"/>
    </xf>
    <xf numFmtId="0" fontId="8" fillId="0" borderId="0" xfId="0" applyFont="1" applyFill="1" applyAlignment="1" applyProtection="1">
      <protection locked="0"/>
    </xf>
    <xf numFmtId="0" fontId="8" fillId="0" borderId="0" xfId="0" applyFont="1" applyFill="1" applyAlignment="1" applyProtection="1">
      <alignment horizontal="right"/>
      <protection locked="0"/>
    </xf>
    <xf numFmtId="1" fontId="8" fillId="2" borderId="0" xfId="0" applyNumberFormat="1" applyFont="1" applyFill="1" applyProtection="1"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Protection="1">
      <protection locked="0"/>
    </xf>
    <xf numFmtId="15" fontId="8" fillId="0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8" fontId="8" fillId="0" borderId="0" xfId="0" applyNumberFormat="1" applyFont="1" applyFill="1" applyBorder="1" applyProtection="1"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12" fillId="0" borderId="0" xfId="0" applyFont="1" applyFill="1" applyProtection="1">
      <protection locked="0"/>
    </xf>
    <xf numFmtId="166" fontId="8" fillId="0" borderId="0" xfId="0" applyNumberFormat="1" applyFont="1" applyFill="1" applyBorder="1" applyProtection="1">
      <protection locked="0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Fill="1" applyProtection="1">
      <protection locked="0"/>
    </xf>
    <xf numFmtId="167" fontId="0" fillId="0" borderId="0" xfId="0" applyNumberFormat="1" applyFill="1" applyProtection="1">
      <protection locked="0"/>
    </xf>
    <xf numFmtId="44" fontId="8" fillId="0" borderId="0" xfId="1" applyFont="1" applyFill="1" applyBorder="1" applyAlignment="1" applyProtection="1">
      <alignment horizontal="right"/>
      <protection locked="0"/>
    </xf>
    <xf numFmtId="8" fontId="0" fillId="0" borderId="0" xfId="0" applyNumberFormat="1" applyFill="1" applyProtection="1">
      <protection locked="0"/>
    </xf>
    <xf numFmtId="0" fontId="14" fillId="0" borderId="0" xfId="0" applyFont="1" applyFill="1" applyProtection="1">
      <protection locked="0"/>
    </xf>
    <xf numFmtId="44" fontId="8" fillId="0" borderId="0" xfId="0" applyNumberFormat="1" applyFont="1" applyFill="1" applyBorder="1" applyAlignment="1" applyProtection="1">
      <alignment horizontal="right"/>
      <protection locked="0"/>
    </xf>
    <xf numFmtId="43" fontId="0" fillId="0" borderId="0" xfId="0" applyNumberFormat="1" applyFill="1" applyProtection="1">
      <protection locked="0"/>
    </xf>
    <xf numFmtId="44" fontId="10" fillId="0" borderId="0" xfId="0" applyNumberFormat="1" applyFont="1" applyFill="1" applyBorder="1" applyProtection="1">
      <protection locked="0"/>
    </xf>
    <xf numFmtId="44" fontId="10" fillId="0" borderId="0" xfId="0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8" fontId="13" fillId="0" borderId="0" xfId="0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Protection="1">
      <protection locked="0"/>
    </xf>
    <xf numFmtId="0" fontId="9" fillId="2" borderId="0" xfId="0" applyFont="1" applyFill="1" applyProtection="1">
      <protection locked="0"/>
    </xf>
    <xf numFmtId="15" fontId="8" fillId="2" borderId="0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164" fontId="8" fillId="0" borderId="1" xfId="0" applyNumberFormat="1" applyFont="1" applyFill="1" applyBorder="1" applyAlignment="1" applyProtection="1">
      <alignment horizontal="right"/>
    </xf>
    <xf numFmtId="14" fontId="8" fillId="0" borderId="9" xfId="0" applyNumberFormat="1" applyFont="1" applyFill="1" applyBorder="1" applyAlignment="1" applyProtection="1">
      <alignment horizontal="center"/>
    </xf>
    <xf numFmtId="14" fontId="8" fillId="0" borderId="6" xfId="0" applyNumberFormat="1" applyFont="1" applyFill="1" applyBorder="1" applyAlignment="1" applyProtection="1">
      <alignment horizontal="center"/>
    </xf>
    <xf numFmtId="165" fontId="8" fillId="0" borderId="1" xfId="0" applyNumberFormat="1" applyFont="1" applyFill="1" applyBorder="1" applyAlignment="1" applyProtection="1">
      <alignment horizontal="center"/>
    </xf>
    <xf numFmtId="44" fontId="8" fillId="0" borderId="1" xfId="0" applyNumberFormat="1" applyFont="1" applyFill="1" applyBorder="1" applyProtection="1"/>
    <xf numFmtId="44" fontId="8" fillId="0" borderId="7" xfId="0" applyNumberFormat="1" applyFont="1" applyFill="1" applyBorder="1" applyProtection="1"/>
    <xf numFmtId="6" fontId="8" fillId="0" borderId="12" xfId="0" applyNumberFormat="1" applyFont="1" applyFill="1" applyBorder="1" applyProtection="1"/>
    <xf numFmtId="44" fontId="8" fillId="0" borderId="1" xfId="0" applyNumberFormat="1" applyFont="1" applyFill="1" applyBorder="1" applyAlignment="1" applyProtection="1">
      <alignment horizontal="right"/>
    </xf>
    <xf numFmtId="44" fontId="10" fillId="0" borderId="1" xfId="0" applyNumberFormat="1" applyFont="1" applyFill="1" applyBorder="1" applyProtection="1"/>
    <xf numFmtId="44" fontId="10" fillId="0" borderId="14" xfId="0" applyNumberFormat="1" applyFont="1" applyFill="1" applyBorder="1" applyAlignment="1" applyProtection="1">
      <alignment horizontal="right"/>
    </xf>
    <xf numFmtId="165" fontId="8" fillId="0" borderId="10" xfId="0" applyNumberFormat="1" applyFont="1" applyFill="1" applyBorder="1" applyAlignment="1" applyProtection="1">
      <alignment horizontal="center"/>
    </xf>
    <xf numFmtId="44" fontId="8" fillId="0" borderId="10" xfId="0" applyNumberFormat="1" applyFont="1" applyFill="1" applyBorder="1" applyAlignment="1" applyProtection="1">
      <alignment horizontal="center"/>
    </xf>
    <xf numFmtId="0" fontId="8" fillId="3" borderId="18" xfId="0" applyFont="1" applyFill="1" applyBorder="1" applyProtection="1">
      <protection locked="0"/>
    </xf>
    <xf numFmtId="0" fontId="8" fillId="3" borderId="18" xfId="0" applyNumberFormat="1" applyFont="1" applyFill="1" applyBorder="1" applyProtection="1">
      <protection locked="0"/>
    </xf>
    <xf numFmtId="164" fontId="8" fillId="3" borderId="18" xfId="0" applyNumberFormat="1" applyFont="1" applyFill="1" applyBorder="1" applyAlignment="1" applyProtection="1">
      <alignment horizontal="right"/>
      <protection locked="0"/>
    </xf>
    <xf numFmtId="0" fontId="15" fillId="0" borderId="0" xfId="2" applyFill="1" applyAlignment="1" applyProtection="1">
      <protection locked="0"/>
    </xf>
    <xf numFmtId="0" fontId="15" fillId="0" borderId="0" xfId="2" applyFill="1" applyProtection="1"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166" fontId="8" fillId="3" borderId="18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 wrapText="1"/>
      <protection locked="0"/>
    </xf>
    <xf numFmtId="0" fontId="8" fillId="2" borderId="23" xfId="0" applyFont="1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8" fillId="2" borderId="25" xfId="0" applyNumberFormat="1" applyFont="1" applyFill="1" applyBorder="1" applyAlignment="1" applyProtection="1">
      <alignment horizontal="right"/>
      <protection locked="0"/>
    </xf>
    <xf numFmtId="165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25" xfId="0" applyNumberFormat="1" applyFont="1" applyFill="1" applyBorder="1" applyProtection="1">
      <protection locked="0"/>
    </xf>
    <xf numFmtId="165" fontId="8" fillId="2" borderId="8" xfId="0" applyNumberFormat="1" applyFont="1" applyFill="1" applyBorder="1" applyProtection="1">
      <protection locked="0"/>
    </xf>
    <xf numFmtId="164" fontId="8" fillId="2" borderId="26" xfId="0" applyNumberFormat="1" applyFont="1" applyFill="1" applyBorder="1" applyAlignment="1" applyProtection="1">
      <alignment horizontal="right"/>
      <protection locked="0"/>
    </xf>
    <xf numFmtId="165" fontId="8" fillId="2" borderId="27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22" xfId="0" applyFont="1" applyFill="1" applyBorder="1" applyAlignment="1" applyProtection="1">
      <alignment horizontal="right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center" wrapText="1"/>
      <protection locked="0"/>
    </xf>
    <xf numFmtId="0" fontId="8" fillId="0" borderId="8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0" fillId="0" borderId="8" xfId="0" applyFont="1" applyFill="1" applyBorder="1" applyAlignment="1" applyProtection="1">
      <alignment horizontal="right" wrapText="1"/>
      <protection locked="0"/>
    </xf>
    <xf numFmtId="0" fontId="10" fillId="0" borderId="8" xfId="0" applyFont="1" applyFill="1" applyBorder="1" applyAlignment="1" applyProtection="1">
      <alignment horizontal="right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447675</xdr:colOff>
      <xdr:row>0</xdr:row>
      <xdr:rowOff>0</xdr:rowOff>
    </xdr:from>
    <xdr:to>
      <xdr:col>7</xdr:col>
      <xdr:colOff>28575</xdr:colOff>
      <xdr:row>1</xdr:row>
      <xdr:rowOff>19050</xdr:rowOff>
    </xdr:to>
    <xdr:pic>
      <xdr:nvPicPr>
        <xdr:cNvPr id="4" name="Picture 1" descr="Image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0"/>
          <a:ext cx="1066800" cy="685800"/>
        </a:xfrm>
        <a:prstGeom prst="rect">
          <a:avLst/>
        </a:prstGeom>
        <a:solidFill>
          <a:srgbClr val="CCFFCC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91440</xdr:colOff>
      <xdr:row>32</xdr:row>
      <xdr:rowOff>45720</xdr:rowOff>
    </xdr:from>
    <xdr:ext cx="1699260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945380" y="7040880"/>
          <a:ext cx="169926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zoomScale="148" zoomScaleNormal="148" workbookViewId="0">
      <selection activeCell="D21" sqref="D21"/>
    </sheetView>
  </sheetViews>
  <sheetFormatPr defaultColWidth="9.140625" defaultRowHeight="15"/>
  <cols>
    <col min="1" max="1" width="2.85546875" style="20" customWidth="1"/>
    <col min="2" max="2" width="19.5703125" style="20" customWidth="1"/>
    <col min="3" max="3" width="11" style="20" customWidth="1"/>
    <col min="4" max="4" width="21" style="20" customWidth="1"/>
    <col min="5" max="5" width="18.7109375" style="20" customWidth="1"/>
    <col min="6" max="6" width="10.85546875" style="20" customWidth="1"/>
    <col min="7" max="7" width="11.28515625" style="20" customWidth="1"/>
    <col min="8" max="8" width="14.28515625" style="20" customWidth="1"/>
    <col min="9" max="9" width="0.7109375" style="20" customWidth="1"/>
    <col min="10" max="10" width="17.140625" style="20" customWidth="1"/>
    <col min="11" max="13" width="9.140625" style="20"/>
    <col min="14" max="14" width="11.85546875" style="20" customWidth="1"/>
    <col min="15" max="16384" width="9.140625" style="20"/>
  </cols>
  <sheetData>
    <row r="1" spans="1:11" ht="46.5" customHeight="1">
      <c r="A1" s="13"/>
      <c r="B1" s="14"/>
      <c r="C1" s="15"/>
      <c r="D1" s="16"/>
      <c r="E1" s="15" t="s">
        <v>0</v>
      </c>
      <c r="F1" s="15"/>
      <c r="G1" s="17"/>
      <c r="H1" s="17"/>
      <c r="I1" s="18"/>
      <c r="J1" s="19"/>
      <c r="K1" s="19"/>
    </row>
    <row r="2" spans="1:11">
      <c r="A2" s="13"/>
      <c r="B2" s="21"/>
      <c r="C2" s="17"/>
      <c r="D2" s="17"/>
      <c r="E2" s="17"/>
      <c r="F2" s="17"/>
      <c r="G2" s="17"/>
      <c r="H2" s="17"/>
      <c r="I2" s="18"/>
      <c r="J2" s="19"/>
      <c r="K2" s="19"/>
    </row>
    <row r="3" spans="1:11" ht="15.75">
      <c r="A3" s="13"/>
      <c r="B3" s="22" t="s">
        <v>1</v>
      </c>
      <c r="C3" s="17"/>
      <c r="D3" s="17"/>
      <c r="E3" s="17"/>
      <c r="F3" s="22" t="s">
        <v>42</v>
      </c>
      <c r="G3" s="17"/>
      <c r="H3" s="18"/>
      <c r="I3" s="19"/>
      <c r="J3" s="19"/>
      <c r="K3" s="19"/>
    </row>
    <row r="4" spans="1:11" ht="15.75">
      <c r="A4" s="13"/>
      <c r="B4" s="22" t="s">
        <v>2</v>
      </c>
      <c r="C4" s="17"/>
      <c r="D4" s="17"/>
      <c r="E4" s="17"/>
      <c r="F4" s="22" t="s">
        <v>3</v>
      </c>
      <c r="G4" s="17"/>
      <c r="H4" s="18"/>
      <c r="I4" s="19"/>
      <c r="J4" s="19"/>
      <c r="K4" s="19"/>
    </row>
    <row r="5" spans="1:11" ht="15.75">
      <c r="A5" s="13"/>
      <c r="B5" s="79" t="s">
        <v>41</v>
      </c>
      <c r="C5" s="80"/>
      <c r="D5" s="80"/>
      <c r="E5" s="17"/>
      <c r="F5" s="23" t="s">
        <v>4</v>
      </c>
      <c r="G5" s="17"/>
      <c r="H5" s="18"/>
      <c r="I5" s="19"/>
      <c r="J5" s="19"/>
      <c r="K5" s="19"/>
    </row>
    <row r="6" spans="1:11">
      <c r="A6" s="13"/>
      <c r="B6" s="17"/>
      <c r="C6" s="17"/>
      <c r="D6" s="17"/>
      <c r="E6" s="17"/>
      <c r="F6" s="17"/>
      <c r="G6" s="17"/>
      <c r="H6" s="17"/>
      <c r="I6" s="18"/>
      <c r="J6" s="19"/>
      <c r="K6" s="19"/>
    </row>
    <row r="7" spans="1:11" ht="15.75">
      <c r="A7" s="13"/>
      <c r="B7" s="24" t="s">
        <v>5</v>
      </c>
      <c r="C7" s="25"/>
      <c r="D7" s="25"/>
      <c r="E7" s="25"/>
      <c r="F7" s="25"/>
      <c r="G7" s="25"/>
      <c r="H7" s="25"/>
      <c r="I7" s="26"/>
      <c r="J7" s="19"/>
      <c r="K7" s="27"/>
    </row>
    <row r="8" spans="1:11" ht="16.5" thickBot="1">
      <c r="A8" s="13"/>
      <c r="B8" s="28"/>
      <c r="C8" s="25"/>
      <c r="D8" s="25"/>
      <c r="E8" s="25"/>
      <c r="F8" s="25"/>
      <c r="G8" s="25"/>
      <c r="H8" s="25"/>
      <c r="I8" s="26"/>
      <c r="J8" s="27"/>
      <c r="K8" s="27"/>
    </row>
    <row r="9" spans="1:11" ht="15.75" customHeight="1">
      <c r="A9" s="13">
        <v>1</v>
      </c>
      <c r="B9" s="25"/>
      <c r="C9" s="29" t="s">
        <v>6</v>
      </c>
      <c r="D9" s="78"/>
      <c r="E9" s="95" t="s">
        <v>34</v>
      </c>
      <c r="F9" s="29" t="s">
        <v>7</v>
      </c>
      <c r="G9" s="76"/>
      <c r="H9" s="95" t="s">
        <v>33</v>
      </c>
      <c r="I9" s="26"/>
      <c r="J9" s="27"/>
      <c r="K9" s="27"/>
    </row>
    <row r="10" spans="1:11" ht="15.75">
      <c r="A10" s="13">
        <v>2</v>
      </c>
      <c r="B10" s="25"/>
      <c r="C10" s="29" t="s">
        <v>8</v>
      </c>
      <c r="D10" s="78"/>
      <c r="E10" s="96"/>
      <c r="F10" s="29" t="s">
        <v>9</v>
      </c>
      <c r="G10" s="77"/>
      <c r="H10" s="96"/>
      <c r="I10" s="26"/>
      <c r="J10" s="30"/>
      <c r="K10" s="27"/>
    </row>
    <row r="11" spans="1:11" ht="51" customHeight="1" thickBot="1">
      <c r="A11" s="13">
        <v>3</v>
      </c>
      <c r="B11" s="98" t="s">
        <v>40</v>
      </c>
      <c r="C11" s="99"/>
      <c r="D11" s="82"/>
      <c r="E11" s="97"/>
      <c r="F11" s="31"/>
      <c r="G11" s="25"/>
      <c r="H11" s="97"/>
      <c r="I11" s="26"/>
      <c r="J11" s="30"/>
      <c r="K11" s="27"/>
    </row>
    <row r="12" spans="1:11" ht="15.75">
      <c r="A12" s="13">
        <v>4</v>
      </c>
      <c r="B12" s="25"/>
      <c r="C12" s="29" t="s">
        <v>10</v>
      </c>
      <c r="D12" s="1"/>
      <c r="E12" s="32"/>
      <c r="F12" s="32"/>
      <c r="G12" s="25"/>
      <c r="H12" s="25"/>
      <c r="I12" s="26"/>
      <c r="J12" s="30"/>
      <c r="K12" s="27"/>
    </row>
    <row r="13" spans="1:11" ht="15.75">
      <c r="A13" s="13">
        <v>5</v>
      </c>
      <c r="B13" s="25"/>
      <c r="C13" s="29" t="s">
        <v>12</v>
      </c>
      <c r="D13" s="64" t="str">
        <f>IF(OR(ISBLANK(D9),ISBLANK(D10)),"",IF(D9&gt;(D10-4017),D9,D10-4017))</f>
        <v/>
      </c>
      <c r="E13" s="84"/>
      <c r="F13" s="84"/>
      <c r="G13" s="84"/>
      <c r="H13" s="84"/>
      <c r="I13" s="26"/>
      <c r="J13" s="30"/>
      <c r="K13" s="27"/>
    </row>
    <row r="14" spans="1:11" ht="15.75">
      <c r="A14" s="13"/>
      <c r="B14" s="25"/>
      <c r="C14" s="29" t="s">
        <v>11</v>
      </c>
      <c r="D14" s="2"/>
      <c r="E14" s="84"/>
      <c r="F14" s="84"/>
      <c r="G14" s="84"/>
      <c r="H14" s="84"/>
      <c r="I14" s="26"/>
      <c r="J14" s="27"/>
      <c r="K14" s="27"/>
    </row>
    <row r="15" spans="1:11" ht="15.75">
      <c r="A15" s="13">
        <v>6</v>
      </c>
      <c r="E15" s="84"/>
      <c r="F15" s="84"/>
      <c r="G15" s="84"/>
      <c r="H15" s="84"/>
      <c r="I15" s="26"/>
      <c r="J15" s="27"/>
      <c r="K15" s="27"/>
    </row>
    <row r="16" spans="1:11" ht="16.5" thickBot="1">
      <c r="A16" s="13"/>
      <c r="B16" s="33" t="s">
        <v>13</v>
      </c>
      <c r="C16" s="34"/>
      <c r="D16" s="35"/>
      <c r="E16" s="36"/>
      <c r="F16" s="36"/>
      <c r="G16" s="35"/>
      <c r="H16" s="25"/>
      <c r="I16" s="26"/>
      <c r="J16" s="27"/>
      <c r="K16" s="27"/>
    </row>
    <row r="17" spans="1:11" ht="49.5" thickTop="1" thickBot="1">
      <c r="A17" s="13"/>
      <c r="B17" s="37" t="s">
        <v>14</v>
      </c>
      <c r="C17" s="38" t="s">
        <v>15</v>
      </c>
      <c r="D17" s="39" t="s">
        <v>16</v>
      </c>
      <c r="E17" s="39" t="str">
        <f>"Base Rent Reduction"</f>
        <v>Base Rent Reduction</v>
      </c>
      <c r="F17" s="39" t="s">
        <v>17</v>
      </c>
      <c r="G17" s="39" t="s">
        <v>18</v>
      </c>
      <c r="H17" s="40" t="s">
        <v>19</v>
      </c>
      <c r="I17" s="26"/>
      <c r="J17" s="85" t="s">
        <v>20</v>
      </c>
      <c r="K17" s="86"/>
    </row>
    <row r="18" spans="1:11" ht="16.5" thickTop="1">
      <c r="B18" s="41"/>
      <c r="C18" s="81"/>
      <c r="D18" s="42"/>
      <c r="E18" s="42"/>
      <c r="F18" s="42"/>
      <c r="G18" s="42"/>
      <c r="H18" s="43"/>
      <c r="I18" s="26"/>
      <c r="J18" s="87">
        <v>38504</v>
      </c>
      <c r="K18" s="88">
        <v>1.9E-2</v>
      </c>
    </row>
    <row r="19" spans="1:11" ht="15.75">
      <c r="A19" s="13">
        <v>11</v>
      </c>
      <c r="B19" s="66" t="str">
        <f t="shared" ref="B19:B28" si="0">IF(ISNUMBER(B20),IF(DATE(YEAR(B20)+1,MONTH(B20),DAY(B20))&gt;$D$10,"",DATE(YEAR(B20)+1,MONTH(B20),DAY(B20))),"")</f>
        <v/>
      </c>
      <c r="C19" s="3"/>
      <c r="D19" s="4"/>
      <c r="E19" s="5"/>
      <c r="F19" s="67" t="e">
        <f t="shared" ref="F19" si="1">IF(B19&gt;$D$10,"",VLOOKUP(B19,CPIRATE,2))</f>
        <v>#N/A</v>
      </c>
      <c r="G19" s="68" t="str">
        <f>IF(ISNUMBER(B19)=FALSE,"",IF(MAX(C$19:C19)&gt;0,"None",IF(ISNUMBER(D19),"None",H20*F19)))</f>
        <v/>
      </c>
      <c r="H19" s="69" t="str">
        <f t="shared" ref="H19" si="2">IF(ISNUMBER(B19),H20+IF(ISNUMBER(E19)=TRUE,E19,0)+IF(ISNUMBER(G19)=TRUE,G19,0)+C19+D19,"")</f>
        <v/>
      </c>
      <c r="I19" s="26"/>
      <c r="J19" s="89">
        <v>38869</v>
      </c>
      <c r="K19" s="90">
        <v>3.3000000000000002E-2</v>
      </c>
    </row>
    <row r="20" spans="1:11" ht="15.75">
      <c r="A20" s="20">
        <v>10</v>
      </c>
      <c r="B20" s="66" t="str">
        <f t="shared" si="0"/>
        <v/>
      </c>
      <c r="C20" s="3"/>
      <c r="D20" s="4"/>
      <c r="E20" s="5"/>
      <c r="F20" s="67" t="e">
        <f t="shared" ref="F20:F28" si="3">IF(B20&gt;$D$10,"",VLOOKUP(B20,CPIRATE,2))</f>
        <v>#N/A</v>
      </c>
      <c r="G20" s="68" t="str">
        <f>IF(ISNUMBER(B20)=FALSE,"",IF(MAX(C$19:C20)&gt;0,"None",IF(ISNUMBER(D20),"None",H21*F20)))</f>
        <v/>
      </c>
      <c r="H20" s="69" t="str">
        <f t="shared" ref="H20:H27" si="4">IF(ISNUMBER(B20),H21+IF(ISNUMBER(E20)=TRUE,E20,0)+IF(ISNUMBER(G20)=TRUE,G20,0)+C20+D20,"")</f>
        <v/>
      </c>
      <c r="I20" s="26"/>
      <c r="J20" s="89">
        <v>39264</v>
      </c>
      <c r="K20" s="90">
        <v>3.3000000000000002E-2</v>
      </c>
    </row>
    <row r="21" spans="1:11" ht="15.75">
      <c r="A21" s="13">
        <v>9</v>
      </c>
      <c r="B21" s="66" t="str">
        <f t="shared" si="0"/>
        <v/>
      </c>
      <c r="C21" s="3"/>
      <c r="D21" s="4"/>
      <c r="E21" s="5"/>
      <c r="F21" s="67" t="e">
        <f t="shared" si="3"/>
        <v>#N/A</v>
      </c>
      <c r="G21" s="68" t="str">
        <f>IF(ISNUMBER(B21)=FALSE,"",IF(MAX(C$19:C21)&gt;0,"None",IF(ISNUMBER(D21),"None",H22*F21)))</f>
        <v/>
      </c>
      <c r="H21" s="69" t="str">
        <f t="shared" si="4"/>
        <v/>
      </c>
      <c r="I21" s="26"/>
      <c r="J21" s="89">
        <v>39630</v>
      </c>
      <c r="K21" s="90">
        <v>3.2000000000000001E-2</v>
      </c>
    </row>
    <row r="22" spans="1:11" ht="15.75">
      <c r="A22" s="13">
        <v>8</v>
      </c>
      <c r="B22" s="66" t="str">
        <f t="shared" si="0"/>
        <v/>
      </c>
      <c r="C22" s="3"/>
      <c r="D22" s="4"/>
      <c r="E22" s="5"/>
      <c r="F22" s="67" t="e">
        <f t="shared" si="3"/>
        <v>#N/A</v>
      </c>
      <c r="G22" s="68" t="str">
        <f>IF(ISNUMBER(B22)=FALSE,"",IF(MAX(C$19:C22)&gt;0,"None",IF(ISNUMBER(D22),"None",H23*F22)))</f>
        <v/>
      </c>
      <c r="H22" s="69" t="str">
        <f t="shared" si="4"/>
        <v/>
      </c>
      <c r="I22" s="26"/>
      <c r="J22" s="89">
        <v>39995</v>
      </c>
      <c r="K22" s="90">
        <v>7.0000000000000001E-3</v>
      </c>
    </row>
    <row r="23" spans="1:11" ht="15.75">
      <c r="A23" s="13">
        <v>7</v>
      </c>
      <c r="B23" s="66" t="str">
        <f t="shared" si="0"/>
        <v/>
      </c>
      <c r="C23" s="3"/>
      <c r="D23" s="4"/>
      <c r="E23" s="5"/>
      <c r="F23" s="67" t="e">
        <f t="shared" si="3"/>
        <v>#N/A</v>
      </c>
      <c r="G23" s="68" t="str">
        <f>IF(ISNUMBER(B23)=FALSE,"",IF(MAX(C$19:C23)&gt;0,"None",IF(ISNUMBER(D23),"None",H24*F23)))</f>
        <v/>
      </c>
      <c r="H23" s="69" t="str">
        <f t="shared" si="4"/>
        <v/>
      </c>
      <c r="I23" s="26"/>
      <c r="J23" s="89">
        <v>40360</v>
      </c>
      <c r="K23" s="90">
        <v>2.7E-2</v>
      </c>
    </row>
    <row r="24" spans="1:11" ht="15.75">
      <c r="A24" s="13">
        <v>6</v>
      </c>
      <c r="B24" s="66" t="str">
        <f t="shared" si="0"/>
        <v/>
      </c>
      <c r="C24" s="3"/>
      <c r="D24" s="4"/>
      <c r="E24" s="5"/>
      <c r="F24" s="67" t="e">
        <f t="shared" si="3"/>
        <v>#N/A</v>
      </c>
      <c r="G24" s="68" t="str">
        <f>IF(ISNUMBER(B24)=FALSE,"",IF(MAX(C$19:C24)&gt;0,"None",IF(ISNUMBER(D24),"None",H25*F24)))</f>
        <v/>
      </c>
      <c r="H24" s="69" t="str">
        <f t="shared" si="4"/>
        <v/>
      </c>
      <c r="I24" s="26"/>
      <c r="J24" s="87">
        <v>40725</v>
      </c>
      <c r="K24" s="88">
        <v>0.02</v>
      </c>
    </row>
    <row r="25" spans="1:11" ht="15.75">
      <c r="A25" s="13">
        <v>5</v>
      </c>
      <c r="B25" s="66" t="str">
        <f t="shared" si="0"/>
        <v/>
      </c>
      <c r="C25" s="3"/>
      <c r="D25" s="4"/>
      <c r="E25" s="5"/>
      <c r="F25" s="67" t="e">
        <f t="shared" si="3"/>
        <v>#N/A</v>
      </c>
      <c r="G25" s="68" t="str">
        <f>IF(ISNUMBER(B25)=FALSE,"",IF(MAX(C$19:C25)&gt;0,"None",IF(ISNUMBER(D25),"None",H26*F25)))</f>
        <v/>
      </c>
      <c r="H25" s="69" t="str">
        <f t="shared" si="4"/>
        <v/>
      </c>
      <c r="I25" s="26"/>
      <c r="J25" s="89">
        <v>41091</v>
      </c>
      <c r="K25" s="90">
        <v>0.03</v>
      </c>
    </row>
    <row r="26" spans="1:11" ht="15.75">
      <c r="A26" s="13">
        <v>4</v>
      </c>
      <c r="B26" s="66" t="str">
        <f t="shared" si="0"/>
        <v/>
      </c>
      <c r="C26" s="3"/>
      <c r="D26" s="4"/>
      <c r="E26" s="5"/>
      <c r="F26" s="67" t="e">
        <f t="shared" si="3"/>
        <v>#N/A</v>
      </c>
      <c r="G26" s="68" t="str">
        <f>IF(ISNUMBER(B26)=FALSE,"",IF(MAX(C$19:C26)&gt;0,"None",IF(ISNUMBER(D26),"None",H27*F26)))</f>
        <v/>
      </c>
      <c r="H26" s="69" t="str">
        <f t="shared" si="4"/>
        <v/>
      </c>
      <c r="I26" s="26"/>
      <c r="J26" s="89">
        <v>41456</v>
      </c>
      <c r="K26" s="90">
        <v>2.1000000000000001E-2</v>
      </c>
    </row>
    <row r="27" spans="1:11" ht="15.75">
      <c r="A27" s="13">
        <v>3</v>
      </c>
      <c r="B27" s="66" t="str">
        <f t="shared" si="0"/>
        <v/>
      </c>
      <c r="C27" s="3"/>
      <c r="D27" s="4"/>
      <c r="E27" s="5"/>
      <c r="F27" s="67" t="e">
        <f>IF(B27&gt;$D$10,"",VLOOKUP(B27,CPIRATE,2))</f>
        <v>#N/A</v>
      </c>
      <c r="G27" s="68" t="str">
        <f>IF(ISNUMBER(B27)=FALSE,"",IF(MAX(C$19:C27)&gt;0,"None",IF(ISNUMBER(D27),"None",H28*F27)))</f>
        <v/>
      </c>
      <c r="H27" s="69" t="str">
        <f t="shared" si="4"/>
        <v/>
      </c>
      <c r="I27" s="26"/>
      <c r="J27" s="89">
        <v>41821</v>
      </c>
      <c r="K27" s="90">
        <v>1.9E-2</v>
      </c>
    </row>
    <row r="28" spans="1:11" ht="15.75">
      <c r="A28" s="13">
        <v>2</v>
      </c>
      <c r="B28" s="66" t="str">
        <f t="shared" si="0"/>
        <v/>
      </c>
      <c r="C28" s="3"/>
      <c r="D28" s="4"/>
      <c r="E28" s="5"/>
      <c r="F28" s="67" t="e">
        <f t="shared" si="3"/>
        <v>#N/A</v>
      </c>
      <c r="G28" s="68" t="str">
        <f>IF(ISNUMBER(B28)=FALSE,"",IF(MAX(C$19:C28)&gt;0,"None",IF(ISNUMBER(D28),"None",H29*F28)))</f>
        <v/>
      </c>
      <c r="H28" s="69" t="str">
        <f>IF(ISNUMBER(B28),H29+IF(ISNUMBER(E28)=TRUE,E28,0)+IF(ISNUMBER(G28)=TRUE,G28,0)+C28+D28,"")</f>
        <v/>
      </c>
      <c r="I28" s="26"/>
      <c r="J28" s="89">
        <v>42186</v>
      </c>
      <c r="K28" s="90">
        <v>1.7000000000000001E-2</v>
      </c>
    </row>
    <row r="29" spans="1:11" ht="15.75">
      <c r="A29" s="13">
        <v>1</v>
      </c>
      <c r="B29" s="66" t="str">
        <f>IF(ISNUMBER(B30),IF(DATE(YEAR(B30)+1,MONTH(B30),DAY(B30))&gt;$D$10,"",DATE(YEAR(B30)+1,MONTH(B30),DAY(B30))),"")</f>
        <v/>
      </c>
      <c r="C29" s="6"/>
      <c r="D29" s="4"/>
      <c r="E29" s="5"/>
      <c r="F29" s="67" t="e">
        <f>IF(B29&gt;$D$10,"",VLOOKUP(B29,CPIRATE,2))</f>
        <v>#N/A</v>
      </c>
      <c r="G29" s="68" t="str">
        <f>IF(ISNUMBER(B29)=FALSE,"",IF(MAX(C$19:C29)&gt;0,"None",IF(ISNUMBER(D29),"None",H30*F29)))</f>
        <v/>
      </c>
      <c r="H29" s="69" t="str">
        <f>IF(ISNUMBER(B29),H30+IF(ISNUMBER(E29)=TRUE,E29,0)+IF(ISNUMBER(G29)=TRUE,G29,0)+C29+D29,"")</f>
        <v/>
      </c>
      <c r="I29" s="18"/>
      <c r="J29" s="89">
        <v>42552</v>
      </c>
      <c r="K29" s="90">
        <v>0.02</v>
      </c>
    </row>
    <row r="30" spans="1:11" ht="16.5" thickBot="1">
      <c r="A30" s="13">
        <v>0</v>
      </c>
      <c r="B30" s="65" t="str">
        <f>D13</f>
        <v/>
      </c>
      <c r="C30" s="7"/>
      <c r="D30" s="8"/>
      <c r="E30" s="9"/>
      <c r="F30" s="74" t="s">
        <v>21</v>
      </c>
      <c r="G30" s="75" t="s">
        <v>21</v>
      </c>
      <c r="H30" s="70">
        <f>D14</f>
        <v>0</v>
      </c>
      <c r="I30" s="18"/>
      <c r="J30" s="89">
        <v>42917</v>
      </c>
      <c r="K30" s="90">
        <v>2.3E-2</v>
      </c>
    </row>
    <row r="31" spans="1:11" ht="16.5" thickTop="1">
      <c r="B31" s="17"/>
      <c r="C31" s="17"/>
      <c r="D31" s="17"/>
      <c r="E31" s="44"/>
      <c r="F31" s="17"/>
      <c r="G31" s="17"/>
      <c r="H31" s="17"/>
      <c r="I31" s="18"/>
      <c r="J31" s="89">
        <v>43282</v>
      </c>
      <c r="K31" s="90">
        <v>3.4000000000000002E-2</v>
      </c>
    </row>
    <row r="32" spans="1:11" ht="18">
      <c r="B32" s="45" t="s">
        <v>22</v>
      </c>
      <c r="C32" s="17"/>
      <c r="D32" s="17"/>
      <c r="E32" s="17"/>
      <c r="F32" s="17"/>
      <c r="G32" s="17"/>
      <c r="H32" s="17"/>
      <c r="I32" s="18"/>
      <c r="J32" s="91">
        <v>43647</v>
      </c>
      <c r="K32" s="92">
        <v>3.5000000000000003E-2</v>
      </c>
    </row>
    <row r="33" spans="1:11" ht="37.9" customHeight="1">
      <c r="A33" s="13">
        <v>18</v>
      </c>
      <c r="B33" s="93" t="s">
        <v>23</v>
      </c>
      <c r="C33" s="93"/>
      <c r="D33" s="102"/>
      <c r="E33" s="10" t="str">
        <f>IF(ISBLANK(D9),"D9 needs a value",IF(ISBLANK(D10),"D10 needs a value",IF(ISBLANK(D11),"D11 needs a value",IF(ISBLANK(D14),"d14 needs a value",IF(D11&gt;MAX(H20:H29),"NO BANKING",D11)))))</f>
        <v>D9 needs a value</v>
      </c>
      <c r="F33" s="46"/>
      <c r="G33" s="17"/>
      <c r="H33" s="17"/>
      <c r="I33" s="18"/>
      <c r="J33" s="27"/>
      <c r="K33" s="27"/>
    </row>
    <row r="34" spans="1:11" ht="34.15" customHeight="1">
      <c r="A34" s="13">
        <v>19</v>
      </c>
      <c r="B34" s="100" t="s">
        <v>35</v>
      </c>
      <c r="C34" s="100"/>
      <c r="D34" s="101"/>
      <c r="E34" s="11" t="e">
        <f>IF(VLOOKUP(D10,CPIRATE,2)*3&gt;10%,10%,VLOOKUP(D10,CPIRATE,2)*3)</f>
        <v>#N/A</v>
      </c>
      <c r="F34" s="47"/>
      <c r="G34" s="48"/>
      <c r="H34" s="49"/>
      <c r="I34" s="18"/>
      <c r="J34" s="27"/>
      <c r="K34" s="27"/>
    </row>
    <row r="35" spans="1:11" ht="15.75">
      <c r="A35" s="13">
        <v>20</v>
      </c>
      <c r="B35" s="93" t="s">
        <v>24</v>
      </c>
      <c r="C35" s="93"/>
      <c r="D35" s="102"/>
      <c r="E35" s="12">
        <f>IF(ISTEXT(E33),0,IF(E33*(1+E34)&lt;MAX(H19:H29),E33*E34,MAX(H19:H29)-E33))</f>
        <v>0</v>
      </c>
      <c r="F35" s="50"/>
      <c r="G35" s="17"/>
      <c r="H35" s="51"/>
      <c r="I35" s="18"/>
      <c r="J35" s="19"/>
      <c r="K35" s="19"/>
    </row>
    <row r="36" spans="1:11" ht="17.45" customHeight="1">
      <c r="A36" s="13">
        <v>21</v>
      </c>
      <c r="B36" s="48"/>
      <c r="C36" s="52"/>
      <c r="D36" s="83" t="s">
        <v>25</v>
      </c>
      <c r="E36" s="71">
        <f>IF(E35=0,MAX(H19:H29),E33+E35)</f>
        <v>0</v>
      </c>
      <c r="F36" s="53"/>
      <c r="G36" s="48"/>
      <c r="H36" s="54"/>
      <c r="I36" s="18"/>
      <c r="J36" s="19"/>
      <c r="K36" s="19"/>
    </row>
    <row r="37" spans="1:11" ht="17.45" customHeight="1">
      <c r="A37" s="13">
        <v>22</v>
      </c>
      <c r="B37" s="93" t="s">
        <v>39</v>
      </c>
      <c r="C37" s="93"/>
      <c r="D37" s="102"/>
      <c r="E37" s="72">
        <f>D12</f>
        <v>0</v>
      </c>
      <c r="F37" s="55"/>
      <c r="G37" s="17"/>
      <c r="H37" s="51"/>
      <c r="I37" s="18"/>
      <c r="J37" s="58"/>
      <c r="K37" s="19"/>
    </row>
    <row r="38" spans="1:11" ht="16.149999999999999" customHeight="1" thickBot="1">
      <c r="A38" s="13">
        <v>23</v>
      </c>
      <c r="B38" s="93" t="s">
        <v>37</v>
      </c>
      <c r="C38" s="93"/>
      <c r="D38" s="94"/>
      <c r="E38" s="73">
        <f>E36+E37</f>
        <v>0</v>
      </c>
      <c r="F38" s="56"/>
      <c r="G38" s="17"/>
      <c r="H38" s="57"/>
      <c r="I38" s="60"/>
      <c r="J38" s="19"/>
      <c r="K38" s="19"/>
    </row>
    <row r="39" spans="1:11" ht="18">
      <c r="A39" s="13"/>
      <c r="B39" s="17" t="s">
        <v>26</v>
      </c>
      <c r="C39" s="33"/>
      <c r="D39" s="83"/>
      <c r="E39" s="59"/>
      <c r="F39" s="59"/>
      <c r="G39" s="17"/>
      <c r="H39" s="57"/>
      <c r="I39" s="60"/>
      <c r="J39" s="19"/>
      <c r="K39" s="19"/>
    </row>
    <row r="40" spans="1:11">
      <c r="A40" s="13"/>
      <c r="B40" s="61" t="s">
        <v>36</v>
      </c>
      <c r="C40" s="19"/>
      <c r="D40" s="19"/>
      <c r="E40" s="19"/>
      <c r="F40" s="19"/>
      <c r="G40" s="19"/>
      <c r="H40" s="19"/>
      <c r="I40" s="60"/>
      <c r="J40" s="19"/>
      <c r="K40" s="19"/>
    </row>
    <row r="41" spans="1:11">
      <c r="A41" s="13"/>
      <c r="B41" s="19" t="s">
        <v>27</v>
      </c>
      <c r="C41" s="19"/>
      <c r="D41" s="19"/>
      <c r="E41" s="19"/>
      <c r="F41" s="19"/>
      <c r="G41" s="19"/>
      <c r="H41" s="19"/>
      <c r="I41" s="60"/>
      <c r="J41" s="19"/>
      <c r="K41" s="19"/>
    </row>
    <row r="42" spans="1:11" ht="15.75">
      <c r="A42" s="13"/>
      <c r="B42" s="19" t="s">
        <v>28</v>
      </c>
      <c r="C42" s="62"/>
      <c r="D42" s="63"/>
      <c r="E42" s="19"/>
      <c r="F42" s="19"/>
      <c r="G42" s="19"/>
      <c r="H42" s="19"/>
      <c r="I42" s="60"/>
      <c r="J42" s="19"/>
      <c r="K42" s="19"/>
    </row>
    <row r="43" spans="1:11">
      <c r="A43" s="13"/>
      <c r="B43" s="19" t="s">
        <v>29</v>
      </c>
      <c r="C43" s="19"/>
      <c r="D43" s="19"/>
      <c r="E43" s="19"/>
      <c r="F43" s="19"/>
      <c r="G43" s="19"/>
      <c r="H43" s="19"/>
      <c r="I43" s="60"/>
      <c r="J43" s="19"/>
      <c r="K43" s="19"/>
    </row>
    <row r="44" spans="1:11">
      <c r="A44" s="13"/>
      <c r="B44" s="19" t="s">
        <v>30</v>
      </c>
      <c r="C44" s="19"/>
      <c r="D44" s="19"/>
      <c r="E44" s="19"/>
      <c r="F44" s="19"/>
      <c r="G44" s="19"/>
      <c r="H44" s="19"/>
      <c r="I44" s="60"/>
      <c r="J44" s="19"/>
      <c r="K44" s="19"/>
    </row>
    <row r="45" spans="1:11">
      <c r="A45" s="13"/>
      <c r="B45" s="19" t="s">
        <v>31</v>
      </c>
      <c r="C45" s="19"/>
      <c r="D45" s="19"/>
      <c r="E45" s="19"/>
      <c r="F45" s="19"/>
      <c r="G45" s="19"/>
      <c r="H45" s="19"/>
      <c r="I45" s="60"/>
      <c r="J45" s="19"/>
      <c r="K45" s="19"/>
    </row>
    <row r="46" spans="1:11">
      <c r="A46" s="13"/>
      <c r="B46" s="19" t="s">
        <v>32</v>
      </c>
      <c r="C46" s="19"/>
      <c r="D46" s="19"/>
      <c r="E46" s="19"/>
      <c r="F46" s="19"/>
      <c r="G46" s="19"/>
      <c r="H46" s="19"/>
      <c r="I46" s="60"/>
      <c r="J46" s="19"/>
      <c r="K46" s="19"/>
    </row>
    <row r="47" spans="1:11">
      <c r="B47" s="19" t="s">
        <v>38</v>
      </c>
      <c r="C47" s="19"/>
      <c r="D47" s="19"/>
      <c r="E47" s="19"/>
      <c r="F47" s="19"/>
      <c r="G47" s="19"/>
      <c r="H47" s="19"/>
    </row>
    <row r="48" spans="1:11">
      <c r="B48" s="19"/>
      <c r="C48" s="19"/>
      <c r="D48" s="19"/>
      <c r="E48" s="19"/>
      <c r="F48" s="19"/>
      <c r="G48" s="19"/>
      <c r="H48" s="19"/>
    </row>
  </sheetData>
  <sheetProtection algorithmName="SHA-512" hashValue="JOAPpz2zArcl/mN/wOyy7zAfgI4QNnyDilz0ecmfDMpAvrm5Tr8WfHTloc5hd2C9ho5VDPXlvftjXJYrv8xxCg==" saltValue="gyU5K04XgvE+LcNexOQxCQ==" spinCount="100000" sheet="1" objects="1" scenarios="1"/>
  <mergeCells count="8">
    <mergeCell ref="B38:D38"/>
    <mergeCell ref="E9:E11"/>
    <mergeCell ref="B11:C11"/>
    <mergeCell ref="H9:H11"/>
    <mergeCell ref="B34:D34"/>
    <mergeCell ref="B33:D33"/>
    <mergeCell ref="B35:D35"/>
    <mergeCell ref="B37:D37"/>
  </mergeCells>
  <dataValidations xWindow="495" yWindow="460" count="11">
    <dataValidation allowBlank="1" showInputMessage="1" showErrorMessage="1" prompt="This date is calculated as either the move in date, or 11 years before effective date of increase, whichever is more recent." sqref="D13"/>
    <dataValidation type="decimal" errorStyle="warning" allowBlank="1" showInputMessage="1" showErrorMessage="1" error="Rent amount out of range!" prompt="Enter rent amount at move in or 11 years ago, whichever is more recent.  It is automatically rounded to the nearest dollar." sqref="D14">
      <formula1>200</formula1>
      <formula2>20000</formula2>
    </dataValidation>
    <dataValidation type="decimal" errorStyle="warning" allowBlank="1" showInputMessage="1" showErrorMessage="1" error="Rent amount out of range!" prompt="Enter base amount of rent before increase. Exclude any capital improvement pass-through. It is automatically rounded to the nearest dollar." sqref="D11">
      <formula1>200</formula1>
      <formula2>10000</formula2>
    </dataValidation>
    <dataValidation type="decimal" allowBlank="1" showInputMessage="1" showErrorMessage="1" promptTitle="Old Cap. Improve. Pass-through" prompt="_x000a_Input prior capital improvement increases as a dollar amount.  " sqref="D12">
      <formula1>0</formula1>
      <formula2>50000000</formula2>
    </dataValidation>
    <dataValidation type="date" errorStyle="warning" allowBlank="1" showInputMessage="1" showErrorMessage="1" error="Date out of range!" prompt="The date tenant first paid rent for the unit." sqref="D9">
      <formula1>25569</formula1>
      <formula2>NOW()</formula2>
    </dataValidation>
    <dataValidation type="date" errorStyle="warning" allowBlank="1" showInputMessage="1" error="Date out of range" prompt="The date of your proposed rent increase." sqref="D10">
      <formula1>31686</formula1>
      <formula2>42551</formula2>
    </dataValidation>
    <dataValidation allowBlank="1" showInputMessage="1" showErrorMessage="1" prompt="If you reduced the rent at any time, enter the reduction as a negative number." sqref="E19:E29"/>
    <dataValidation allowBlank="1" showInputMessage="1" showErrorMessage="1" prompt="CPI rate in effect on date increase to be effective x 3 but not greater than 10%_x000a_" sqref="E34"/>
    <dataValidation allowBlank="1" showInputMessage="1" showErrorMessage="1" prompt="The lesser of the prior base rent x limit or the maximum rent ceiling from the chart less the prior base rent." sqref="E35"/>
    <dataValidation allowBlank="1" showInputMessage="1" showErrorMessage="1" prompt="Prior base rent + banking available this year." sqref="E36"/>
    <dataValidation allowBlank="1" showInputMessage="1" showErrorMessage="1" prompt="Maximum rent with allowable banking before adding any other new allowable increases." sqref="E38"/>
  </dataValidations>
  <pageMargins left="0.7" right="0.7" top="0.75" bottom="0.75" header="0.3" footer="0.3"/>
  <pageSetup scale="79" orientation="portrait" r:id="rId1"/>
  <headerFooter>
    <oddFooter xml:space="preserve">&amp;LRevised May 2018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CPIRATE</vt:lpstr>
      <vt:lpstr>Sheet1!Print_Area</vt:lpstr>
    </vt:vector>
  </TitlesOfParts>
  <Company>City Of Oakland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Cohen, Barbara</dc:creator>
  <cp:lastModifiedBy>Cohen, Barbara</cp:lastModifiedBy>
  <cp:lastPrinted>2019-03-04T18:37:31Z</cp:lastPrinted>
  <dcterms:created xsi:type="dcterms:W3CDTF">2013-10-23T16:36:33Z</dcterms:created>
  <dcterms:modified xsi:type="dcterms:W3CDTF">2019-04-25T23:11:31Z</dcterms:modified>
</cp:coreProperties>
</file>